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 defaultThemeVersion="124226"/>
  <bookViews>
    <workbookView xWindow="0" yWindow="0" windowWidth="20490" windowHeight="7455"/>
  </bookViews>
  <sheets>
    <sheet name="खर्च" sheetId="18" r:id="rId1"/>
  </sheets>
  <externalReferences>
    <externalReference r:id="rId2"/>
  </externalReferences>
  <definedNames>
    <definedName name="_xlnm.Database" localSheetId="0">#REF!</definedName>
    <definedName name="_xlnm.Database">#REF!</definedName>
    <definedName name="JR_PAGE_ANCHOR_0_1">#REF!</definedName>
    <definedName name="_xlnm.Print_Area" localSheetId="0">खर्च!$A$1:$L$26</definedName>
  </definedNames>
  <calcPr calcId="124519"/>
</workbook>
</file>

<file path=xl/calcChain.xml><?xml version="1.0" encoding="utf-8"?>
<calcChain xmlns="http://schemas.openxmlformats.org/spreadsheetml/2006/main">
  <c r="H19" i="18"/>
  <c r="H13"/>
  <c r="E19"/>
  <c r="E13"/>
  <c r="E23" l="1"/>
  <c r="E25" s="1"/>
  <c r="H23"/>
  <c r="F24" l="1"/>
  <c r="F9"/>
  <c r="F10"/>
  <c r="F11"/>
  <c r="F12"/>
  <c r="F14"/>
  <c r="F15"/>
  <c r="F16"/>
  <c r="F17"/>
  <c r="F18"/>
  <c r="F20"/>
  <c r="F21"/>
  <c r="F8"/>
  <c r="G13"/>
  <c r="G19"/>
  <c r="D13"/>
  <c r="F13" s="1"/>
  <c r="D19"/>
  <c r="F19" s="1"/>
  <c r="D22"/>
  <c r="F22" s="1"/>
  <c r="G20" l="1"/>
  <c r="G23" l="1"/>
  <c r="G25" s="1"/>
  <c r="D23"/>
  <c r="F23" s="1"/>
  <c r="K24"/>
  <c r="J24"/>
  <c r="K22"/>
  <c r="J22"/>
  <c r="I22"/>
  <c r="K21"/>
  <c r="J21"/>
  <c r="I21"/>
  <c r="K20"/>
  <c r="J20"/>
  <c r="I20"/>
  <c r="K19"/>
  <c r="J19"/>
  <c r="I19"/>
  <c r="K18"/>
  <c r="J18"/>
  <c r="I18"/>
  <c r="K17"/>
  <c r="J17"/>
  <c r="I17"/>
  <c r="K16"/>
  <c r="J16"/>
  <c r="I16"/>
  <c r="K15"/>
  <c r="J15"/>
  <c r="I15"/>
  <c r="K14"/>
  <c r="J14"/>
  <c r="I14"/>
  <c r="K13"/>
  <c r="J13"/>
  <c r="I13"/>
  <c r="K12"/>
  <c r="J12"/>
  <c r="I12"/>
  <c r="K11"/>
  <c r="J11"/>
  <c r="I11"/>
  <c r="K10"/>
  <c r="J10"/>
  <c r="I10"/>
  <c r="K9"/>
  <c r="J9"/>
  <c r="I9"/>
  <c r="K8"/>
  <c r="J8"/>
  <c r="I8"/>
  <c r="D25" l="1"/>
  <c r="F25" s="1"/>
  <c r="L8"/>
  <c r="L11"/>
  <c r="L15"/>
  <c r="L18"/>
  <c r="L10"/>
  <c r="L13"/>
  <c r="L14"/>
  <c r="L17"/>
  <c r="L20"/>
  <c r="L16"/>
  <c r="L19"/>
  <c r="L21"/>
  <c r="L9"/>
  <c r="L12"/>
  <c r="I23"/>
  <c r="L22"/>
  <c r="K23"/>
  <c r="H25"/>
  <c r="L24"/>
  <c r="J23"/>
  <c r="I25" l="1"/>
  <c r="J25"/>
  <c r="K25"/>
  <c r="L23"/>
  <c r="L25" l="1"/>
</calcChain>
</file>

<file path=xl/sharedStrings.xml><?xml version="1.0" encoding="utf-8"?>
<sst xmlns="http://schemas.openxmlformats.org/spreadsheetml/2006/main" count="40" uniqueCount="32">
  <si>
    <t>जम्मा</t>
  </si>
  <si>
    <t>लुम्बिनी प्रदेश</t>
  </si>
  <si>
    <t>प्रदेश लेखा नियन्त्रक कार्यालय</t>
  </si>
  <si>
    <t>कूल जम्मा</t>
  </si>
  <si>
    <t>सि.नं.</t>
  </si>
  <si>
    <t>कार्यालय कोड</t>
  </si>
  <si>
    <t>मन्त्रालय/केन्द्रिय निकाय</t>
  </si>
  <si>
    <t>चालु खर्च</t>
  </si>
  <si>
    <t>पुँजीगत खर्च</t>
  </si>
  <si>
    <t>बजेट</t>
  </si>
  <si>
    <t>खर्च</t>
  </si>
  <si>
    <t>प्रतिशत</t>
  </si>
  <si>
    <t>प्रदेश सभा</t>
  </si>
  <si>
    <t>प्रदेश लोक सेवा आयोग</t>
  </si>
  <si>
    <t>मुख्य न्यायाधिवक्ताको कार्यालय</t>
  </si>
  <si>
    <t>मुख्यमन्त्री तथा मन्त्रिपरिषद्को कार्यालय</t>
  </si>
  <si>
    <t>337</t>
  </si>
  <si>
    <t>भौतिक पूर्वाधार विकास मन्त्रालय</t>
  </si>
  <si>
    <t>प्रदेश योजना आयोग</t>
  </si>
  <si>
    <t>अर्थ - विविध</t>
  </si>
  <si>
    <t>स्थानीय तह निकासा</t>
  </si>
  <si>
    <t>आन्तरिक मामिला, कानून तथा सञ्चार मन्त्रालय</t>
  </si>
  <si>
    <t>लुम्बिनी प्रदेश सरकार</t>
  </si>
  <si>
    <t>आर्थिक मामिला मन्त्रालय</t>
  </si>
  <si>
    <t>स्वास्थ्य मन्त्रालय</t>
  </si>
  <si>
    <t>कृषि तथा भूमि व्यवस्था मन्त्रालय</t>
  </si>
  <si>
    <t>वन तथा वातावरण मन्त्रालय</t>
  </si>
  <si>
    <t>सामाजिक विकास मन्त्रालय</t>
  </si>
  <si>
    <t>उद्योग, पर्यटन तथा यातायात मन्त्रालय</t>
  </si>
  <si>
    <t>खानेपानी, ग्रामिण तथा सहरी विकास मन्त्रालय</t>
  </si>
  <si>
    <t>नोटः साविकका मन्त्रालयहरुको बजेट तथा खर्च पुर्नगठित मन्त्रालयहरुमा देखाईएको छ।</t>
  </si>
  <si>
    <t>आ.व.२०७९/८० को चैत्र मसान्तसम्मको मन्त्रालयगत खर्चको विवरण(सुरु विनियोजनका आधारमा)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</si>
</sst>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Kalimati"/>
      <charset val="1"/>
    </font>
    <font>
      <b/>
      <sz val="10"/>
      <color theme="1"/>
      <name val="Kalimati"/>
      <charset val="1"/>
    </font>
    <font>
      <b/>
      <sz val="12"/>
      <color theme="1"/>
      <name val="Kalimati"/>
      <charset val="1"/>
    </font>
    <font>
      <sz val="12"/>
      <color theme="1"/>
      <name val="Calibri"/>
      <family val="2"/>
      <scheme val="minor"/>
    </font>
    <font>
      <sz val="10"/>
      <color theme="1"/>
      <name val="Kalimati"/>
      <charset val="1"/>
    </font>
    <font>
      <sz val="11"/>
      <color indexed="8"/>
      <name val="Calibri"/>
      <family val="2"/>
      <scheme val="minor"/>
    </font>
    <font>
      <b/>
      <sz val="9"/>
      <color theme="1"/>
      <name val="Kalimati"/>
      <charset val="1"/>
    </font>
    <font>
      <sz val="10"/>
      <color theme="1"/>
      <name val="Calibri"/>
      <family val="2"/>
    </font>
    <font>
      <sz val="11"/>
      <color theme="1"/>
      <name val="Calibri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0" fontId="5" fillId="0" borderId="0"/>
    <xf numFmtId="0" fontId="5" fillId="0" borderId="0"/>
    <xf numFmtId="0" fontId="7" fillId="0" borderId="0"/>
    <xf numFmtId="0" fontId="1" fillId="0" borderId="0"/>
    <xf numFmtId="0" fontId="10" fillId="0" borderId="0"/>
    <xf numFmtId="0" fontId="11" fillId="0" borderId="0" applyAlignment="0"/>
  </cellStyleXfs>
  <cellXfs count="25">
    <xf numFmtId="0" fontId="0" fillId="0" borderId="0" xfId="0"/>
    <xf numFmtId="0" fontId="6" fillId="0" borderId="0" xfId="4" applyFont="1" applyAlignment="1" applyProtection="1">
      <alignment wrapText="1"/>
      <protection locked="0"/>
    </xf>
    <xf numFmtId="0" fontId="6" fillId="0" borderId="0" xfId="4" applyFont="1" applyAlignment="1" applyProtection="1">
      <alignment vertical="center" wrapText="1"/>
      <protection locked="0"/>
    </xf>
    <xf numFmtId="0" fontId="3" fillId="0" borderId="1" xfId="4" applyFont="1" applyBorder="1" applyAlignment="1" applyProtection="1">
      <alignment horizontal="center" vertical="center" wrapText="1"/>
    </xf>
    <xf numFmtId="0" fontId="3" fillId="0" borderId="1" xfId="4" applyFont="1" applyBorder="1" applyAlignment="1" applyProtection="1">
      <alignment horizontal="center" vertical="center" wrapText="1"/>
      <protection locked="0"/>
    </xf>
    <xf numFmtId="0" fontId="3" fillId="0" borderId="1" xfId="4" applyFont="1" applyBorder="1" applyAlignment="1" applyProtection="1">
      <alignment vertical="center" wrapText="1"/>
      <protection locked="0"/>
    </xf>
    <xf numFmtId="0" fontId="6" fillId="0" borderId="1" xfId="4" applyFont="1" applyBorder="1" applyAlignment="1" applyProtection="1">
      <alignment horizontal="left" wrapText="1"/>
      <protection locked="0"/>
    </xf>
    <xf numFmtId="0" fontId="6" fillId="0" borderId="1" xfId="4" applyNumberFormat="1" applyFont="1" applyBorder="1" applyAlignment="1" applyProtection="1">
      <alignment horizontal="left" wrapText="1"/>
      <protection locked="0"/>
    </xf>
    <xf numFmtId="0" fontId="9" fillId="0" borderId="1" xfId="0" applyNumberFormat="1" applyFont="1" applyFill="1" applyBorder="1" applyAlignment="1" applyProtection="1">
      <alignment horizontal="left" wrapText="1"/>
    </xf>
    <xf numFmtId="4" fontId="6" fillId="0" borderId="1" xfId="4" applyNumberFormat="1" applyFont="1" applyFill="1" applyBorder="1" applyAlignment="1" applyProtection="1">
      <alignment horizontal="right" vertical="center" wrapText="1"/>
      <protection locked="0"/>
    </xf>
    <xf numFmtId="4" fontId="6" fillId="0" borderId="1" xfId="4" applyNumberFormat="1" applyFont="1" applyFill="1" applyBorder="1" applyAlignment="1" applyProtection="1">
      <alignment horizontal="right" vertical="center" wrapText="1"/>
    </xf>
    <xf numFmtId="4" fontId="6" fillId="0" borderId="1" xfId="4" applyNumberFormat="1" applyFont="1" applyBorder="1" applyAlignment="1" applyProtection="1">
      <alignment horizontal="right" vertical="center" wrapText="1"/>
      <protection locked="0"/>
    </xf>
    <xf numFmtId="0" fontId="6" fillId="0" borderId="1" xfId="4" applyFont="1" applyBorder="1" applyAlignment="1" applyProtection="1">
      <alignment horizontal="right" wrapText="1"/>
      <protection locked="0"/>
    </xf>
    <xf numFmtId="4" fontId="6" fillId="0" borderId="1" xfId="4" applyNumberFormat="1" applyFont="1" applyBorder="1" applyAlignment="1" applyProtection="1">
      <alignment horizontal="right" wrapText="1"/>
      <protection locked="0"/>
    </xf>
    <xf numFmtId="4" fontId="6" fillId="0" borderId="1" xfId="4" applyNumberFormat="1" applyFont="1" applyBorder="1" applyAlignment="1" applyProtection="1">
      <alignment horizontal="right" vertical="center" wrapText="1"/>
    </xf>
    <xf numFmtId="0" fontId="6" fillId="0" borderId="0" xfId="4" applyFont="1" applyAlignment="1" applyProtection="1">
      <alignment horizontal="center" wrapText="1"/>
      <protection locked="0"/>
    </xf>
    <xf numFmtId="4" fontId="6" fillId="0" borderId="0" xfId="4" applyNumberFormat="1" applyFont="1" applyAlignment="1" applyProtection="1">
      <alignment vertical="center" wrapText="1"/>
      <protection locked="0"/>
    </xf>
    <xf numFmtId="0" fontId="6" fillId="0" borderId="2" xfId="4" applyFont="1" applyBorder="1" applyAlignment="1" applyProtection="1">
      <alignment horizontal="left" wrapText="1"/>
      <protection locked="0"/>
    </xf>
    <xf numFmtId="0" fontId="3" fillId="0" borderId="1" xfId="4" applyFont="1" applyBorder="1" applyAlignment="1" applyProtection="1">
      <alignment horizontal="center" vertical="center" wrapText="1"/>
      <protection locked="0"/>
    </xf>
    <xf numFmtId="0" fontId="3" fillId="0" borderId="0" xfId="4" applyFont="1" applyAlignment="1" applyProtection="1">
      <alignment horizontal="center" wrapText="1"/>
      <protection locked="0"/>
    </xf>
    <xf numFmtId="0" fontId="2" fillId="0" borderId="0" xfId="4" applyFont="1" applyAlignment="1" applyProtection="1">
      <alignment horizontal="center" wrapText="1"/>
      <protection locked="0"/>
    </xf>
    <xf numFmtId="0" fontId="4" fillId="0" borderId="0" xfId="4" applyFont="1" applyAlignment="1" applyProtection="1">
      <alignment horizontal="center" wrapText="1"/>
      <protection locked="0"/>
    </xf>
    <xf numFmtId="0" fontId="2" fillId="0" borderId="0" xfId="4" applyFont="1" applyBorder="1" applyAlignment="1" applyProtection="1">
      <alignment horizontal="center" wrapText="1"/>
      <protection locked="0"/>
    </xf>
    <xf numFmtId="0" fontId="3" fillId="0" borderId="1" xfId="4" applyFont="1" applyBorder="1" applyAlignment="1" applyProtection="1">
      <alignment horizontal="center" vertical="center" wrapText="1"/>
    </xf>
    <xf numFmtId="0" fontId="8" fillId="0" borderId="1" xfId="4" applyFont="1" applyBorder="1" applyAlignment="1" applyProtection="1">
      <alignment horizontal="center" vertical="center" wrapText="1"/>
    </xf>
  </cellXfs>
  <cellStyles count="7">
    <cellStyle name="Normal" xfId="0" builtinId="0"/>
    <cellStyle name="Normal 2" xfId="1"/>
    <cellStyle name="Normal 2 2" xfId="4"/>
    <cellStyle name="Normal 3" xfId="2"/>
    <cellStyle name="Normal 4" xfId="3"/>
    <cellStyle name="Normal 5" xfId="5"/>
    <cellStyle name="Normal 6" xfId="6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ll/Downloads/report%20(44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2039"/>
    </sheetNames>
    <sheetDataSet>
      <sheetData sheetId="0">
        <row r="10">
          <cell r="X10">
            <v>30112428.170000002</v>
          </cell>
          <cell r="Y10">
            <v>1134016.75</v>
          </cell>
        </row>
        <row r="13">
          <cell r="X13">
            <v>7913898</v>
          </cell>
          <cell r="Y13">
            <v>36167057.590000004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5" tint="-0.499984740745262"/>
    <pageSetUpPr fitToPage="1"/>
  </sheetPr>
  <dimension ref="A1:M26"/>
  <sheetViews>
    <sheetView tabSelected="1" view="pageBreakPreview" zoomScale="90" zoomScaleSheetLayoutView="90" workbookViewId="0">
      <selection activeCell="G9" sqref="G9"/>
    </sheetView>
  </sheetViews>
  <sheetFormatPr defaultColWidth="9.140625" defaultRowHeight="19.5"/>
  <cols>
    <col min="1" max="1" width="6.140625" style="15" bestFit="1" customWidth="1"/>
    <col min="2" max="2" width="11.28515625" style="15" customWidth="1"/>
    <col min="3" max="3" width="34.140625" style="2" customWidth="1"/>
    <col min="4" max="4" width="22.7109375" style="1" customWidth="1"/>
    <col min="5" max="5" width="20.7109375" style="1" customWidth="1"/>
    <col min="6" max="6" width="9.28515625" style="1" customWidth="1"/>
    <col min="7" max="7" width="22" style="1" customWidth="1"/>
    <col min="8" max="8" width="20.42578125" style="1" customWidth="1"/>
    <col min="9" max="9" width="8.5703125" style="1" customWidth="1"/>
    <col min="10" max="10" width="22" style="1" customWidth="1"/>
    <col min="11" max="11" width="22.140625" style="1" customWidth="1"/>
    <col min="12" max="12" width="9" style="1" customWidth="1"/>
    <col min="13" max="13" width="16" style="1" bestFit="1" customWidth="1"/>
    <col min="14" max="16384" width="9.140625" style="1"/>
  </cols>
  <sheetData>
    <row r="1" spans="1:13">
      <c r="A1" s="19" t="s">
        <v>22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</row>
    <row r="2" spans="1:13" ht="23.25">
      <c r="A2" s="20" t="s">
        <v>23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</row>
    <row r="3" spans="1:13" ht="23.25" customHeight="1">
      <c r="A3" s="21" t="s">
        <v>2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</row>
    <row r="4" spans="1:13" ht="19.5" customHeight="1">
      <c r="A4" s="19" t="s">
        <v>1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</row>
    <row r="5" spans="1:13" ht="23.25">
      <c r="A5" s="22" t="s">
        <v>31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</row>
    <row r="6" spans="1:13" s="2" customFormat="1" ht="30" customHeight="1">
      <c r="A6" s="23" t="s">
        <v>4</v>
      </c>
      <c r="B6" s="24" t="s">
        <v>5</v>
      </c>
      <c r="C6" s="23" t="s">
        <v>6</v>
      </c>
      <c r="D6" s="18" t="s">
        <v>7</v>
      </c>
      <c r="E6" s="18"/>
      <c r="F6" s="18"/>
      <c r="G6" s="18" t="s">
        <v>8</v>
      </c>
      <c r="H6" s="18"/>
      <c r="I6" s="18"/>
      <c r="J6" s="18" t="s">
        <v>0</v>
      </c>
      <c r="K6" s="18"/>
      <c r="L6" s="18"/>
    </row>
    <row r="7" spans="1:13" s="2" customFormat="1">
      <c r="A7" s="23"/>
      <c r="B7" s="24"/>
      <c r="C7" s="23"/>
      <c r="D7" s="3" t="s">
        <v>9</v>
      </c>
      <c r="E7" s="4" t="s">
        <v>10</v>
      </c>
      <c r="F7" s="4" t="s">
        <v>11</v>
      </c>
      <c r="G7" s="3" t="s">
        <v>9</v>
      </c>
      <c r="H7" s="4" t="s">
        <v>10</v>
      </c>
      <c r="I7" s="4" t="s">
        <v>11</v>
      </c>
      <c r="J7" s="3" t="s">
        <v>9</v>
      </c>
      <c r="K7" s="4" t="s">
        <v>10</v>
      </c>
      <c r="L7" s="5" t="s">
        <v>11</v>
      </c>
    </row>
    <row r="8" spans="1:13" s="2" customFormat="1" ht="30.75" customHeight="1">
      <c r="A8" s="6">
        <v>1</v>
      </c>
      <c r="B8" s="7">
        <v>202</v>
      </c>
      <c r="C8" s="8" t="s">
        <v>12</v>
      </c>
      <c r="D8" s="9">
        <v>226410000</v>
      </c>
      <c r="E8" s="9">
        <v>83115621.769999996</v>
      </c>
      <c r="F8" s="10">
        <f t="shared" ref="F8:F25" si="0">E8/D8*100</f>
        <v>36.710225595159223</v>
      </c>
      <c r="G8" s="9">
        <v>117356000</v>
      </c>
      <c r="H8" s="9">
        <v>74121937.840000004</v>
      </c>
      <c r="I8" s="10">
        <f t="shared" ref="I8:I25" si="1">H8/G8*100</f>
        <v>63.159904768397013</v>
      </c>
      <c r="J8" s="10">
        <f>D8+G8</f>
        <v>343766000</v>
      </c>
      <c r="K8" s="10">
        <f>H8+E8</f>
        <v>157237559.61000001</v>
      </c>
      <c r="L8" s="10">
        <f>K8/J8*100</f>
        <v>45.739706547477063</v>
      </c>
      <c r="M8" s="16"/>
    </row>
    <row r="9" spans="1:13" s="2" customFormat="1" ht="30.75" customHeight="1">
      <c r="A9" s="6">
        <v>2</v>
      </c>
      <c r="B9" s="7">
        <v>210</v>
      </c>
      <c r="C9" s="8" t="s">
        <v>13</v>
      </c>
      <c r="D9" s="9">
        <v>37200000</v>
      </c>
      <c r="E9" s="9">
        <v>49344165.219999999</v>
      </c>
      <c r="F9" s="10">
        <f t="shared" si="0"/>
        <v>132.64560543010754</v>
      </c>
      <c r="G9" s="9">
        <v>14800000</v>
      </c>
      <c r="H9" s="9">
        <v>14193407</v>
      </c>
      <c r="I9" s="10">
        <f t="shared" si="1"/>
        <v>95.901398648648652</v>
      </c>
      <c r="J9" s="10">
        <f t="shared" ref="J9:J25" si="2">D9+G9</f>
        <v>52000000</v>
      </c>
      <c r="K9" s="10">
        <f t="shared" ref="K9:K25" si="3">H9+E9</f>
        <v>63537572.219999999</v>
      </c>
      <c r="L9" s="10">
        <f t="shared" ref="L9:L25" si="4">K9/J9*100</f>
        <v>122.1876388846154</v>
      </c>
      <c r="M9" s="16"/>
    </row>
    <row r="10" spans="1:13" s="2" customFormat="1" ht="30.75" customHeight="1">
      <c r="A10" s="6">
        <v>3</v>
      </c>
      <c r="B10" s="7">
        <v>216</v>
      </c>
      <c r="C10" s="8" t="s">
        <v>14</v>
      </c>
      <c r="D10" s="9">
        <v>14500000</v>
      </c>
      <c r="E10" s="9">
        <v>8518078.9800000004</v>
      </c>
      <c r="F10" s="10">
        <f t="shared" si="0"/>
        <v>58.745372275862074</v>
      </c>
      <c r="G10" s="9">
        <v>500000</v>
      </c>
      <c r="H10" s="9">
        <v>394000</v>
      </c>
      <c r="I10" s="10">
        <f t="shared" si="1"/>
        <v>78.8</v>
      </c>
      <c r="J10" s="10">
        <f t="shared" si="2"/>
        <v>15000000</v>
      </c>
      <c r="K10" s="10">
        <f t="shared" si="3"/>
        <v>8912078.9800000004</v>
      </c>
      <c r="L10" s="10">
        <f t="shared" si="4"/>
        <v>59.413859866666677</v>
      </c>
      <c r="M10" s="16"/>
    </row>
    <row r="11" spans="1:13" s="2" customFormat="1" ht="30.75" customHeight="1">
      <c r="A11" s="6">
        <v>4</v>
      </c>
      <c r="B11" s="7">
        <v>301</v>
      </c>
      <c r="C11" s="8" t="s">
        <v>15</v>
      </c>
      <c r="D11" s="9">
        <v>914445000</v>
      </c>
      <c r="E11" s="9">
        <v>241344969.5</v>
      </c>
      <c r="F11" s="10">
        <f t="shared" si="0"/>
        <v>26.392507969314721</v>
      </c>
      <c r="G11" s="9">
        <v>66750000</v>
      </c>
      <c r="H11" s="9">
        <v>33315900.710000001</v>
      </c>
      <c r="I11" s="10">
        <f t="shared" si="1"/>
        <v>49.911461737827715</v>
      </c>
      <c r="J11" s="10">
        <f t="shared" si="2"/>
        <v>981195000</v>
      </c>
      <c r="K11" s="10">
        <f t="shared" si="3"/>
        <v>274660870.20999998</v>
      </c>
      <c r="L11" s="10">
        <f t="shared" si="4"/>
        <v>27.992485714868092</v>
      </c>
      <c r="M11" s="16"/>
    </row>
    <row r="12" spans="1:13" s="2" customFormat="1" ht="30.75" customHeight="1">
      <c r="A12" s="6">
        <v>5</v>
      </c>
      <c r="B12" s="7">
        <v>305</v>
      </c>
      <c r="C12" s="8" t="s">
        <v>23</v>
      </c>
      <c r="D12" s="9">
        <v>363777000</v>
      </c>
      <c r="E12" s="9">
        <v>69261973.980000004</v>
      </c>
      <c r="F12" s="10">
        <f t="shared" si="0"/>
        <v>19.039679248550627</v>
      </c>
      <c r="G12" s="9">
        <v>46840000</v>
      </c>
      <c r="H12" s="9">
        <v>5542289.5999999996</v>
      </c>
      <c r="I12" s="10">
        <f t="shared" si="1"/>
        <v>11.832385994876175</v>
      </c>
      <c r="J12" s="10">
        <f t="shared" si="2"/>
        <v>410617000</v>
      </c>
      <c r="K12" s="10">
        <f t="shared" si="3"/>
        <v>74804263.579999998</v>
      </c>
      <c r="L12" s="10">
        <f t="shared" si="4"/>
        <v>18.217527179829379</v>
      </c>
      <c r="M12" s="16"/>
    </row>
    <row r="13" spans="1:13" s="2" customFormat="1" ht="30.75" customHeight="1">
      <c r="A13" s="6">
        <v>6</v>
      </c>
      <c r="B13" s="7">
        <v>307</v>
      </c>
      <c r="C13" s="8" t="s">
        <v>28</v>
      </c>
      <c r="D13" s="9">
        <f>362267000+322124000+43000000</f>
        <v>727391000</v>
      </c>
      <c r="E13" s="9">
        <f>276601062.58+[1]Report2039!$X$13</f>
        <v>284514960.57999998</v>
      </c>
      <c r="F13" s="10">
        <f t="shared" si="0"/>
        <v>39.114446092954132</v>
      </c>
      <c r="G13" s="9">
        <f>64650000+23000000+276900000</f>
        <v>364550000</v>
      </c>
      <c r="H13" s="9">
        <f>21059125+[1]Report2039!$Y$13</f>
        <v>57226182.590000004</v>
      </c>
      <c r="I13" s="10">
        <f t="shared" si="1"/>
        <v>15.697759591276919</v>
      </c>
      <c r="J13" s="10">
        <f t="shared" si="2"/>
        <v>1091941000</v>
      </c>
      <c r="K13" s="10">
        <f t="shared" si="3"/>
        <v>341741143.16999996</v>
      </c>
      <c r="L13" s="10">
        <f t="shared" si="4"/>
        <v>31.296667417928255</v>
      </c>
      <c r="M13" s="16"/>
    </row>
    <row r="14" spans="1:13" s="2" customFormat="1" ht="30.75" customHeight="1">
      <c r="A14" s="6">
        <v>7</v>
      </c>
      <c r="B14" s="7">
        <v>312</v>
      </c>
      <c r="C14" s="8" t="s">
        <v>25</v>
      </c>
      <c r="D14" s="9">
        <v>2330350000</v>
      </c>
      <c r="E14" s="9">
        <v>623772113.13999999</v>
      </c>
      <c r="F14" s="10">
        <f t="shared" si="0"/>
        <v>26.767314486665093</v>
      </c>
      <c r="G14" s="9">
        <v>149150000</v>
      </c>
      <c r="H14" s="9">
        <v>34994933.350000001</v>
      </c>
      <c r="I14" s="10">
        <f t="shared" si="1"/>
        <v>23.462912068387531</v>
      </c>
      <c r="J14" s="10">
        <f t="shared" si="2"/>
        <v>2479500000</v>
      </c>
      <c r="K14" s="10">
        <f t="shared" si="3"/>
        <v>658767046.49000001</v>
      </c>
      <c r="L14" s="10">
        <f t="shared" si="4"/>
        <v>26.568543919741884</v>
      </c>
      <c r="M14" s="16"/>
    </row>
    <row r="15" spans="1:13" s="2" customFormat="1" ht="30.75" customHeight="1">
      <c r="A15" s="6">
        <v>8</v>
      </c>
      <c r="B15" s="7">
        <v>314</v>
      </c>
      <c r="C15" s="8" t="s">
        <v>21</v>
      </c>
      <c r="D15" s="9">
        <v>222996000</v>
      </c>
      <c r="E15" s="9">
        <v>71302962.930000007</v>
      </c>
      <c r="F15" s="10">
        <f t="shared" si="0"/>
        <v>31.974996381101011</v>
      </c>
      <c r="G15" s="9">
        <v>407215000</v>
      </c>
      <c r="H15" s="9">
        <v>153623131.71000001</v>
      </c>
      <c r="I15" s="10">
        <f t="shared" si="1"/>
        <v>37.725312601451321</v>
      </c>
      <c r="J15" s="10">
        <f t="shared" si="2"/>
        <v>630211000</v>
      </c>
      <c r="K15" s="10">
        <f t="shared" si="3"/>
        <v>224926094.64000002</v>
      </c>
      <c r="L15" s="10">
        <f t="shared" si="4"/>
        <v>35.690601185952012</v>
      </c>
      <c r="M15" s="16"/>
    </row>
    <row r="16" spans="1:13" s="2" customFormat="1" ht="30.75" customHeight="1">
      <c r="A16" s="6">
        <v>9</v>
      </c>
      <c r="B16" s="7">
        <v>329</v>
      </c>
      <c r="C16" s="8" t="s">
        <v>26</v>
      </c>
      <c r="D16" s="9">
        <v>905571000</v>
      </c>
      <c r="E16" s="9">
        <v>557165813.72000003</v>
      </c>
      <c r="F16" s="10">
        <f t="shared" si="0"/>
        <v>61.526463824482015</v>
      </c>
      <c r="G16" s="9">
        <v>1115129000</v>
      </c>
      <c r="H16" s="9">
        <v>237576871.65000001</v>
      </c>
      <c r="I16" s="10">
        <f t="shared" si="1"/>
        <v>21.30487787959958</v>
      </c>
      <c r="J16" s="10">
        <f t="shared" si="2"/>
        <v>2020700000</v>
      </c>
      <c r="K16" s="10">
        <f t="shared" si="3"/>
        <v>794742685.37</v>
      </c>
      <c r="L16" s="10">
        <f t="shared" si="4"/>
        <v>39.330068064037214</v>
      </c>
      <c r="M16" s="16"/>
    </row>
    <row r="17" spans="1:13" s="2" customFormat="1" ht="30.75" customHeight="1">
      <c r="A17" s="6">
        <v>10</v>
      </c>
      <c r="B17" s="6" t="s">
        <v>16</v>
      </c>
      <c r="C17" s="8" t="s">
        <v>17</v>
      </c>
      <c r="D17" s="9">
        <v>521136000</v>
      </c>
      <c r="E17" s="9">
        <v>247249435.79000002</v>
      </c>
      <c r="F17" s="10">
        <f t="shared" si="0"/>
        <v>47.44432082796046</v>
      </c>
      <c r="G17" s="9">
        <v>13220472000</v>
      </c>
      <c r="H17" s="9">
        <v>4371275298.5500002</v>
      </c>
      <c r="I17" s="10">
        <f t="shared" si="1"/>
        <v>33.064442015005213</v>
      </c>
      <c r="J17" s="10">
        <f t="shared" si="2"/>
        <v>13741608000</v>
      </c>
      <c r="K17" s="10">
        <f t="shared" si="3"/>
        <v>4618524734.3400002</v>
      </c>
      <c r="L17" s="10">
        <f t="shared" si="4"/>
        <v>33.609783762860943</v>
      </c>
      <c r="M17" s="16"/>
    </row>
    <row r="18" spans="1:13" s="2" customFormat="1" ht="30.75" customHeight="1">
      <c r="A18" s="6">
        <v>11</v>
      </c>
      <c r="B18" s="7">
        <v>347</v>
      </c>
      <c r="C18" s="8" t="s">
        <v>29</v>
      </c>
      <c r="D18" s="9">
        <v>434774000</v>
      </c>
      <c r="E18" s="9">
        <v>145825352.75999999</v>
      </c>
      <c r="F18" s="10">
        <f t="shared" si="0"/>
        <v>33.540495236605686</v>
      </c>
      <c r="G18" s="9">
        <v>6487826000</v>
      </c>
      <c r="H18" s="9">
        <v>2254409642.0999999</v>
      </c>
      <c r="I18" s="10">
        <f t="shared" si="1"/>
        <v>34.748306167582179</v>
      </c>
      <c r="J18" s="10">
        <f t="shared" si="2"/>
        <v>6922600000</v>
      </c>
      <c r="K18" s="10">
        <f t="shared" si="3"/>
        <v>2400234994.8599997</v>
      </c>
      <c r="L18" s="10">
        <f t="shared" si="4"/>
        <v>34.672449583393515</v>
      </c>
      <c r="M18" s="16"/>
    </row>
    <row r="19" spans="1:13" s="2" customFormat="1" ht="30.75" customHeight="1">
      <c r="A19" s="6">
        <v>12</v>
      </c>
      <c r="B19" s="7">
        <v>350</v>
      </c>
      <c r="C19" s="8" t="s">
        <v>27</v>
      </c>
      <c r="D19" s="9">
        <f>2149094000+141762000</f>
        <v>2290856000</v>
      </c>
      <c r="E19" s="9">
        <f>958752677.89+[1]Report2039!$X$10</f>
        <v>988865106.05999994</v>
      </c>
      <c r="F19" s="10">
        <f t="shared" si="0"/>
        <v>43.165747042153676</v>
      </c>
      <c r="G19" s="9">
        <f>652350000+130300000</f>
        <v>782650000</v>
      </c>
      <c r="H19" s="9">
        <f>273467300.89+[1]Report2039!$Y$10</f>
        <v>274601317.63999999</v>
      </c>
      <c r="I19" s="10">
        <f t="shared" si="1"/>
        <v>35.08609437679678</v>
      </c>
      <c r="J19" s="10">
        <f t="shared" si="2"/>
        <v>3073506000</v>
      </c>
      <c r="K19" s="10">
        <f t="shared" si="3"/>
        <v>1263466423.6999998</v>
      </c>
      <c r="L19" s="10">
        <f t="shared" si="4"/>
        <v>41.108311605703705</v>
      </c>
      <c r="M19" s="16"/>
    </row>
    <row r="20" spans="1:13" s="2" customFormat="1" ht="29.25" customHeight="1">
      <c r="A20" s="6">
        <v>13</v>
      </c>
      <c r="B20" s="7">
        <v>370</v>
      </c>
      <c r="C20" s="8" t="s">
        <v>24</v>
      </c>
      <c r="D20" s="9">
        <v>3080799000</v>
      </c>
      <c r="E20" s="9">
        <v>1465887697.8299999</v>
      </c>
      <c r="F20" s="10">
        <f t="shared" si="0"/>
        <v>47.581413062974889</v>
      </c>
      <c r="G20" s="9">
        <f>1500860000</f>
        <v>1500860000</v>
      </c>
      <c r="H20" s="9">
        <v>248214435.49000001</v>
      </c>
      <c r="I20" s="10">
        <f t="shared" si="1"/>
        <v>16.538147161627332</v>
      </c>
      <c r="J20" s="10">
        <f t="shared" si="2"/>
        <v>4581659000</v>
      </c>
      <c r="K20" s="10">
        <f t="shared" si="3"/>
        <v>1714102133.3199999</v>
      </c>
      <c r="L20" s="10">
        <f t="shared" si="4"/>
        <v>37.412259038047132</v>
      </c>
      <c r="M20" s="16"/>
    </row>
    <row r="21" spans="1:13" s="2" customFormat="1" ht="30.75" customHeight="1">
      <c r="A21" s="6">
        <v>14</v>
      </c>
      <c r="B21" s="7">
        <v>391</v>
      </c>
      <c r="C21" s="8" t="s">
        <v>18</v>
      </c>
      <c r="D21" s="11">
        <v>26504000</v>
      </c>
      <c r="E21" s="11">
        <v>10330401.300000001</v>
      </c>
      <c r="F21" s="10">
        <f t="shared" si="0"/>
        <v>38.976763130093573</v>
      </c>
      <c r="G21" s="11">
        <v>12950000</v>
      </c>
      <c r="H21" s="11">
        <v>2223309</v>
      </c>
      <c r="I21" s="10">
        <f t="shared" si="1"/>
        <v>17.168409266409267</v>
      </c>
      <c r="J21" s="10">
        <f t="shared" si="2"/>
        <v>39454000</v>
      </c>
      <c r="K21" s="10">
        <f t="shared" si="3"/>
        <v>12553710.300000001</v>
      </c>
      <c r="L21" s="10">
        <f t="shared" si="4"/>
        <v>31.818599635017996</v>
      </c>
      <c r="M21" s="16"/>
    </row>
    <row r="22" spans="1:13" ht="30.75" customHeight="1">
      <c r="A22" s="6">
        <v>15</v>
      </c>
      <c r="B22" s="7">
        <v>602</v>
      </c>
      <c r="C22" s="8" t="s">
        <v>19</v>
      </c>
      <c r="D22" s="12">
        <f>1229943000+1000000</f>
        <v>1230943000</v>
      </c>
      <c r="E22" s="12">
        <v>0</v>
      </c>
      <c r="F22" s="10">
        <f t="shared" si="0"/>
        <v>0</v>
      </c>
      <c r="G22" s="12">
        <v>190000000</v>
      </c>
      <c r="H22" s="12">
        <v>0</v>
      </c>
      <c r="I22" s="10">
        <f t="shared" si="1"/>
        <v>0</v>
      </c>
      <c r="J22" s="10">
        <f t="shared" si="2"/>
        <v>1420943000</v>
      </c>
      <c r="K22" s="10">
        <f t="shared" si="3"/>
        <v>0</v>
      </c>
      <c r="L22" s="10">
        <f t="shared" si="4"/>
        <v>0</v>
      </c>
      <c r="M22" s="16"/>
    </row>
    <row r="23" spans="1:13" ht="30.75" customHeight="1">
      <c r="A23" s="6"/>
      <c r="B23" s="7"/>
      <c r="C23" s="8" t="s">
        <v>0</v>
      </c>
      <c r="D23" s="13">
        <f>SUM(D8:D22)</f>
        <v>13327652000</v>
      </c>
      <c r="E23" s="13">
        <f>SUM(E8:E22)</f>
        <v>4846498653.5600004</v>
      </c>
      <c r="F23" s="10">
        <f t="shared" si="0"/>
        <v>36.364234702106572</v>
      </c>
      <c r="G23" s="13">
        <f t="shared" ref="G23:H23" si="5">SUM(G8:G22)</f>
        <v>24477048000</v>
      </c>
      <c r="H23" s="13">
        <f t="shared" si="5"/>
        <v>7761712657.2300005</v>
      </c>
      <c r="I23" s="10">
        <f t="shared" si="1"/>
        <v>31.710166427054443</v>
      </c>
      <c r="J23" s="10">
        <f t="shared" si="2"/>
        <v>37804700000</v>
      </c>
      <c r="K23" s="10">
        <f t="shared" si="3"/>
        <v>12608211310.790001</v>
      </c>
      <c r="L23" s="10">
        <f t="shared" si="4"/>
        <v>33.350909571534757</v>
      </c>
      <c r="M23" s="16"/>
    </row>
    <row r="24" spans="1:13" ht="30.75" customHeight="1">
      <c r="A24" s="6">
        <v>16</v>
      </c>
      <c r="B24" s="7">
        <v>801</v>
      </c>
      <c r="C24" s="8" t="s">
        <v>20</v>
      </c>
      <c r="D24" s="13">
        <v>4831000000</v>
      </c>
      <c r="E24" s="13">
        <v>2418565878</v>
      </c>
      <c r="F24" s="10">
        <f t="shared" si="0"/>
        <v>50.063462595735878</v>
      </c>
      <c r="G24" s="12">
        <v>0</v>
      </c>
      <c r="H24" s="12">
        <v>0</v>
      </c>
      <c r="I24" s="10">
        <v>0</v>
      </c>
      <c r="J24" s="10">
        <f t="shared" si="2"/>
        <v>4831000000</v>
      </c>
      <c r="K24" s="10">
        <f t="shared" si="3"/>
        <v>2418565878</v>
      </c>
      <c r="L24" s="10">
        <f t="shared" si="4"/>
        <v>50.063462595735878</v>
      </c>
      <c r="M24" s="16"/>
    </row>
    <row r="25" spans="1:13" ht="30.75" customHeight="1">
      <c r="A25" s="6"/>
      <c r="B25" s="6"/>
      <c r="C25" s="6" t="s">
        <v>3</v>
      </c>
      <c r="D25" s="14">
        <f>D24+D23</f>
        <v>18158652000</v>
      </c>
      <c r="E25" s="14">
        <f>E24+E23</f>
        <v>7265064531.5600004</v>
      </c>
      <c r="F25" s="10">
        <f t="shared" si="0"/>
        <v>40.008831776499711</v>
      </c>
      <c r="G25" s="14">
        <f>G24+G23</f>
        <v>24477048000</v>
      </c>
      <c r="H25" s="14">
        <f>H24+H23</f>
        <v>7761712657.2300005</v>
      </c>
      <c r="I25" s="10">
        <f t="shared" si="1"/>
        <v>31.710166427054443</v>
      </c>
      <c r="J25" s="10">
        <f t="shared" si="2"/>
        <v>42635700000</v>
      </c>
      <c r="K25" s="10">
        <f t="shared" si="3"/>
        <v>15026777188.790001</v>
      </c>
      <c r="L25" s="10">
        <f t="shared" si="4"/>
        <v>35.244588898012701</v>
      </c>
      <c r="M25" s="16"/>
    </row>
    <row r="26" spans="1:13">
      <c r="A26" s="17" t="s">
        <v>30</v>
      </c>
      <c r="B26" s="17"/>
      <c r="C26" s="17"/>
      <c r="D26" s="17"/>
      <c r="E26" s="17"/>
      <c r="M26" s="16"/>
    </row>
  </sheetData>
  <sheetProtection selectLockedCells="1"/>
  <mergeCells count="12">
    <mergeCell ref="A26:E26"/>
    <mergeCell ref="J6:L6"/>
    <mergeCell ref="A1:L1"/>
    <mergeCell ref="A2:L2"/>
    <mergeCell ref="A3:L3"/>
    <mergeCell ref="A4:L4"/>
    <mergeCell ref="A5:L5"/>
    <mergeCell ref="A6:A7"/>
    <mergeCell ref="B6:B7"/>
    <mergeCell ref="C6:C7"/>
    <mergeCell ref="D6:F6"/>
    <mergeCell ref="G6:I6"/>
  </mergeCells>
  <printOptions horizontalCentered="1"/>
  <pageMargins left="0.44" right="0.38" top="0.35" bottom="0.75" header="0.2" footer="0.3"/>
  <pageSetup scale="6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खर्च</vt:lpstr>
      <vt:lpstr>खर्च!Print_Area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2023-04-16T08:35:08Z</dcterms:modified>
</cp:coreProperties>
</file>